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 firstSheet="1" activeTab="1"/>
  </bookViews>
  <sheets>
    <sheet name="Отчет Вода" sheetId="4" r:id="rId1"/>
    <sheet name="СПРАВКА" sheetId="13" r:id="rId2"/>
    <sheet name="ТКО" sheetId="3" r:id="rId3"/>
  </sheets>
  <definedNames>
    <definedName name="_xlnm.Print_Area" localSheetId="0">'Отчет Вода'!$A$1:$F$33</definedName>
  </definedNames>
  <calcPr calcId="162913" refMode="R1C1"/>
</workbook>
</file>

<file path=xl/calcChain.xml><?xml version="1.0" encoding="utf-8"?>
<calcChain xmlns="http://schemas.openxmlformats.org/spreadsheetml/2006/main">
  <c r="AG8" i="13" l="1"/>
  <c r="E21" i="4" l="1"/>
  <c r="B26" i="4" l="1"/>
  <c r="B10" i="4" l="1"/>
  <c r="C26" i="4" l="1"/>
  <c r="C10" i="4"/>
  <c r="E6" i="3" l="1"/>
  <c r="E5" i="3"/>
  <c r="AM7" i="13" l="1"/>
  <c r="AM6" i="13" l="1"/>
  <c r="H5" i="3" l="1"/>
  <c r="H6" i="3" l="1"/>
  <c r="I6" i="3" l="1"/>
  <c r="I5" i="3"/>
  <c r="I7" i="3" l="1"/>
  <c r="H7" i="3"/>
  <c r="E5" i="4" l="1"/>
  <c r="AM8" i="13" l="1"/>
  <c r="B12" i="4" l="1"/>
  <c r="B28" i="4"/>
  <c r="E20" i="4" l="1"/>
  <c r="E22" i="4" s="1"/>
  <c r="AS8" i="13" l="1"/>
  <c r="E10" i="4" l="1"/>
  <c r="E26" i="4"/>
  <c r="E12" i="4"/>
  <c r="E28" i="4"/>
  <c r="B27" i="4" l="1"/>
  <c r="E27" i="4" l="1"/>
  <c r="G26" i="4" s="1"/>
  <c r="E29" i="4" l="1"/>
  <c r="F29" i="4" s="1"/>
  <c r="B11" i="4" l="1"/>
  <c r="E11" i="4" s="1"/>
  <c r="E13" i="4" s="1"/>
  <c r="F13" i="4" s="1"/>
</calcChain>
</file>

<file path=xl/sharedStrings.xml><?xml version="1.0" encoding="utf-8"?>
<sst xmlns="http://schemas.openxmlformats.org/spreadsheetml/2006/main" count="81" uniqueCount="64">
  <si>
    <t>Стоимость холодной воды - муниципальный тариф, рубли/куб.м.</t>
  </si>
  <si>
    <t>Стоимость горячей воды - муниципальный тариф, рубли/куб.м.</t>
  </si>
  <si>
    <t>Стоимость подогрева холодной воды для организации ГВС, рубли/куб.м.</t>
  </si>
  <si>
    <t>ИТОГО:</t>
  </si>
  <si>
    <t>МОП</t>
  </si>
  <si>
    <t>530 квартир</t>
  </si>
  <si>
    <t>Квартиры МКД</t>
  </si>
  <si>
    <t>Выход ресурса    м3</t>
  </si>
  <si>
    <t>Подача ресурса    м3</t>
  </si>
  <si>
    <t>Потребление  месяц расчет    м3</t>
  </si>
  <si>
    <t>ОПУ               месяц расчет    м3</t>
  </si>
  <si>
    <t>ОПУ               месяц учет    м3</t>
  </si>
  <si>
    <t>№                           ОПУ</t>
  </si>
  <si>
    <t>Потребление ресурса</t>
  </si>
  <si>
    <t>ОТЧЕТ</t>
  </si>
  <si>
    <t>Поверка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</si>
  <si>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</si>
  <si>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</si>
  <si>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</si>
  <si>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</si>
  <si>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</si>
  <si>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</si>
  <si>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</si>
  <si>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</si>
  <si>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</si>
  <si>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</si>
  <si>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</si>
  <si>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</si>
  <si>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</si>
  <si>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</si>
  <si>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</si>
  <si>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</si>
  <si>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</si>
  <si>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</si>
  <si>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</si>
  <si>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</si>
  <si>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</si>
  <si>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</si>
  <si>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</si>
  <si>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</si>
  <si>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</si>
  <si>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</si>
  <si>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</si>
  <si>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</si>
  <si>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</si>
  <si>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</si>
  <si>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</si>
  <si>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</si>
  <si>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Потребление ИПУ                              м3</t>
  </si>
  <si>
    <t>Норматив Н</t>
  </si>
  <si>
    <t>Норматив ПР</t>
  </si>
  <si>
    <t>Потребление        м3</t>
  </si>
  <si>
    <t>Сводный отчет потребления питьевой воды по  ИПУ и нормативам потребления                       за расчетный период</t>
  </si>
  <si>
    <t>Цоколь (+ОТ)</t>
  </si>
  <si>
    <t xml:space="preserve">     ИПУ + Н                  м3</t>
  </si>
  <si>
    <t>Центральное ХВС</t>
  </si>
  <si>
    <t>поверка до 18.10.24г./09.03.25г.</t>
  </si>
  <si>
    <t xml:space="preserve">      ИПУ + Н              м3</t>
  </si>
  <si>
    <t>Сводный отчет потребления горячей воды по  ИПУ и нормативам потребления                                           за расчетный период</t>
  </si>
  <si>
    <t>показаний ОПУ потребления горячей воды за Май 2023 г.</t>
  </si>
  <si>
    <t>май</t>
  </si>
  <si>
    <t>показаний ОПУ потребления питьевой воды  за ИЮНЬ 2023 г.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</si>
  <si>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Июнь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>2023г.</t>
    </r>
  </si>
  <si>
    <t>ОТЧЕТ ПО ВЫВОЗУ ТКО ЗА 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</si>
</sst>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#,##0.00_ ;\-#,##0.00\ "/>
    <numFmt numFmtId="167" formatCode="_(* #,##0.00_);_(* \(#,##0.00\);_(* &quot;-&quot;??_);_(@_)"/>
    <numFmt numFmtId="168" formatCode="_-* #,##0.00\ _р_._-;\-* #,##0.00\ _р_._-;_-* &quot;-&quot;??\ _р_._-;_-@_-"/>
    <numFmt numFmtId="169" formatCode="0.0"/>
    <numFmt numFmtId="170" formatCode="0.0000"/>
    <numFmt numFmtId="171" formatCode="0.000"/>
    <numFmt numFmtId="172" formatCode="0.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1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0" borderId="0" xfId="0" applyFont="1"/>
    <xf numFmtId="43" fontId="0" fillId="0" borderId="0" xfId="0" applyNumberFormat="1" applyFont="1"/>
    <xf numFmtId="43" fontId="4" fillId="0" borderId="0" xfId="1" applyFont="1" applyAlignment="1">
      <alignment horizontal="right"/>
    </xf>
    <xf numFmtId="43" fontId="4" fillId="2" borderId="0" xfId="1" applyFont="1" applyFill="1" applyAlignment="1">
      <alignment horizontal="right"/>
    </xf>
    <xf numFmtId="165" fontId="5" fillId="0" borderId="0" xfId="0" applyNumberFormat="1" applyFont="1"/>
    <xf numFmtId="0" fontId="5" fillId="0" borderId="0" xfId="0" applyFont="1"/>
    <xf numFmtId="165" fontId="5" fillId="0" borderId="0" xfId="1" applyNumberFormat="1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6" fillId="0" borderId="0" xfId="0" applyNumberFormat="1" applyFont="1"/>
    <xf numFmtId="165" fontId="7" fillId="0" borderId="0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11" fillId="0" borderId="0" xfId="0" applyFont="1"/>
    <xf numFmtId="165" fontId="10" fillId="0" borderId="1" xfId="1" applyNumberFormat="1" applyFont="1" applyBorder="1" applyAlignment="1">
      <alignment horizontal="center" vertic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168" fontId="0" fillId="0" borderId="0" xfId="0" applyNumberFormat="1"/>
    <xf numFmtId="43" fontId="9" fillId="0" borderId="1" xfId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14" fillId="0" borderId="1" xfId="1" applyNumberFormat="1" applyFont="1" applyFill="1" applyBorder="1" applyAlignment="1">
      <alignment horizontal="center"/>
    </xf>
    <xf numFmtId="1" fontId="10" fillId="0" borderId="1" xfId="2" applyNumberFormat="1" applyFont="1" applyBorder="1" applyAlignment="1">
      <alignment horizontal="center"/>
    </xf>
    <xf numFmtId="1" fontId="14" fillId="0" borderId="1" xfId="2" applyNumberFormat="1" applyFont="1" applyBorder="1" applyAlignment="1">
      <alignment horizontal="center"/>
    </xf>
    <xf numFmtId="0" fontId="0" fillId="0" borderId="0" xfId="0" applyFont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0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43" fontId="22" fillId="0" borderId="1" xfId="3" applyNumberFormat="1" applyFont="1" applyBorder="1" applyAlignment="1">
      <alignment horizontal="center" vertical="center"/>
    </xf>
    <xf numFmtId="43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1" fontId="22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0" fontId="15" fillId="0" borderId="0" xfId="0" applyFont="1" applyAlignment="1"/>
    <xf numFmtId="0" fontId="4" fillId="0" borderId="0" xfId="0" applyFont="1" applyAlignment="1"/>
    <xf numFmtId="0" fontId="4" fillId="4" borderId="0" xfId="0" applyFont="1" applyFill="1" applyAlignment="1"/>
    <xf numFmtId="14" fontId="1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2" fillId="0" borderId="1" xfId="0" applyFont="1" applyBorder="1" applyAlignment="1">
      <alignment horizontal="center"/>
    </xf>
    <xf numFmtId="0" fontId="0" fillId="3" borderId="0" xfId="0" applyFill="1"/>
    <xf numFmtId="172" fontId="0" fillId="0" borderId="0" xfId="0" applyNumberFormat="1"/>
    <xf numFmtId="170" fontId="24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6" fillId="0" borderId="0" xfId="0" applyFont="1"/>
    <xf numFmtId="1" fontId="27" fillId="0" borderId="0" xfId="0" applyNumberFormat="1" applyFont="1"/>
    <xf numFmtId="165" fontId="27" fillId="0" borderId="0" xfId="0" applyNumberFormat="1" applyFont="1"/>
    <xf numFmtId="165" fontId="28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3" fontId="9" fillId="0" borderId="1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2" fillId="0" borderId="1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zoomScale="110" zoomScaleNormal="110" workbookViewId="0">
      <selection activeCell="C10" sqref="C10"/>
    </sheetView>
  </sheetViews>
  <sheetFormatPr defaultRowHeight="15" x14ac:dyDescent="0.25"/>
  <cols>
    <col min="1" max="1" width="16" style="1" customWidth="1"/>
    <col min="2" max="2" width="17.85546875" style="1" customWidth="1"/>
    <col min="3" max="3" width="15.5703125" style="1" customWidth="1"/>
    <col min="4" max="4" width="18.140625" style="1" customWidth="1"/>
    <col min="5" max="5" width="15" style="1" bestFit="1" customWidth="1"/>
    <col min="6" max="6" width="16.28515625" style="1" customWidth="1"/>
    <col min="7" max="16384" width="9.140625" style="1"/>
  </cols>
  <sheetData>
    <row r="1" spans="1:10" ht="18.75" x14ac:dyDescent="0.3">
      <c r="A1" s="88" t="s">
        <v>14</v>
      </c>
      <c r="B1" s="88"/>
      <c r="C1" s="88"/>
      <c r="D1" s="88"/>
      <c r="E1" s="88"/>
      <c r="F1" s="88"/>
    </row>
    <row r="2" spans="1:10" ht="18.75" x14ac:dyDescent="0.3">
      <c r="A2" s="88" t="s">
        <v>61</v>
      </c>
      <c r="B2" s="88"/>
      <c r="C2" s="88"/>
      <c r="D2" s="88"/>
      <c r="E2" s="88"/>
      <c r="F2" s="88"/>
    </row>
    <row r="3" spans="1:10" ht="15.75" x14ac:dyDescent="0.25">
      <c r="A3" s="30"/>
      <c r="B3" s="30"/>
      <c r="C3" s="30"/>
      <c r="D3" s="30"/>
      <c r="E3" s="30"/>
      <c r="F3" s="30"/>
    </row>
    <row r="4" spans="1:10" ht="48.75" customHeight="1" x14ac:dyDescent="0.25">
      <c r="A4" s="29" t="s">
        <v>12</v>
      </c>
      <c r="B4" s="29" t="s">
        <v>15</v>
      </c>
      <c r="C4" s="22" t="s">
        <v>11</v>
      </c>
      <c r="D4" s="22" t="s">
        <v>10</v>
      </c>
      <c r="E4" s="22" t="s">
        <v>9</v>
      </c>
      <c r="F4" s="35"/>
    </row>
    <row r="5" spans="1:10" ht="20.25" customHeight="1" x14ac:dyDescent="0.3">
      <c r="A5" s="28">
        <v>21344723</v>
      </c>
      <c r="B5" s="67">
        <v>46660</v>
      </c>
      <c r="C5" s="34">
        <v>34717</v>
      </c>
      <c r="D5" s="34">
        <v>37853</v>
      </c>
      <c r="E5" s="33">
        <f>D5-C5</f>
        <v>3136</v>
      </c>
      <c r="F5" s="18">
        <v>3040</v>
      </c>
    </row>
    <row r="7" spans="1:10" ht="36.75" customHeight="1" x14ac:dyDescent="0.3">
      <c r="A7" s="89" t="s">
        <v>52</v>
      </c>
      <c r="B7" s="89"/>
      <c r="C7" s="89"/>
      <c r="D7" s="89"/>
      <c r="E7" s="89"/>
      <c r="F7" s="89"/>
    </row>
    <row r="9" spans="1:10" ht="30.75" customHeight="1" x14ac:dyDescent="0.25">
      <c r="A9" s="56" t="s">
        <v>6</v>
      </c>
      <c r="B9" s="57" t="s">
        <v>48</v>
      </c>
      <c r="C9" s="41" t="s">
        <v>49</v>
      </c>
      <c r="D9" s="58"/>
      <c r="E9" s="41" t="s">
        <v>57</v>
      </c>
    </row>
    <row r="10" spans="1:10" ht="21.75" customHeight="1" x14ac:dyDescent="0.3">
      <c r="A10" s="15" t="s">
        <v>5</v>
      </c>
      <c r="B10" s="14" t="e">
        <f>#REF!</f>
        <v>#REF!</v>
      </c>
      <c r="C10" s="14" t="e">
        <f>#REF!</f>
        <v>#REF!</v>
      </c>
      <c r="D10" s="32"/>
      <c r="E10" s="16" t="e">
        <f>B10+C10*4.33</f>
        <v>#REF!</v>
      </c>
      <c r="G10" s="84"/>
      <c r="H10" s="85"/>
      <c r="I10" s="85"/>
      <c r="J10" s="85"/>
    </row>
    <row r="11" spans="1:10" ht="18.75" x14ac:dyDescent="0.3">
      <c r="A11" s="74" t="s">
        <v>53</v>
      </c>
      <c r="B11" s="14" t="e">
        <f>#REF!+#REF!</f>
        <v>#REF!</v>
      </c>
      <c r="C11" s="14"/>
      <c r="D11" s="32"/>
      <c r="E11" s="16" t="e">
        <f>B11</f>
        <v>#REF!</v>
      </c>
    </row>
    <row r="12" spans="1:10" ht="18.75" x14ac:dyDescent="0.3">
      <c r="A12" s="74" t="s">
        <v>4</v>
      </c>
      <c r="B12" s="14" t="e">
        <f>#REF!</f>
        <v>#REF!</v>
      </c>
      <c r="C12" s="14"/>
      <c r="D12" s="32"/>
      <c r="E12" s="12" t="e">
        <f>B12</f>
        <v>#REF!</v>
      </c>
      <c r="G12" s="82" t="s">
        <v>60</v>
      </c>
    </row>
    <row r="13" spans="1:10" ht="18.75" x14ac:dyDescent="0.3">
      <c r="C13" s="7"/>
      <c r="D13" s="11" t="s">
        <v>3</v>
      </c>
      <c r="E13" s="31" t="e">
        <f>E10+E11+E12</f>
        <v>#REF!</v>
      </c>
      <c r="F13" s="78" t="e">
        <f>E13-E5</f>
        <v>#REF!</v>
      </c>
      <c r="G13" s="81">
        <v>375</v>
      </c>
      <c r="H13" s="68"/>
    </row>
    <row r="14" spans="1:10" x14ac:dyDescent="0.25">
      <c r="C14" s="7"/>
      <c r="D14" s="7"/>
      <c r="E14" s="6"/>
      <c r="F14" s="5"/>
    </row>
    <row r="15" spans="1:10" ht="18.75" x14ac:dyDescent="0.3">
      <c r="A15" s="88" t="s">
        <v>14</v>
      </c>
      <c r="B15" s="88"/>
      <c r="C15" s="88"/>
      <c r="D15" s="88"/>
      <c r="E15" s="88"/>
      <c r="F15" s="88"/>
    </row>
    <row r="16" spans="1:10" ht="18" customHeight="1" x14ac:dyDescent="0.3">
      <c r="A16" s="88" t="s">
        <v>59</v>
      </c>
      <c r="B16" s="88"/>
      <c r="C16" s="88"/>
      <c r="D16" s="88"/>
      <c r="E16" s="88"/>
      <c r="F16" s="88"/>
    </row>
    <row r="17" spans="1:11" ht="4.5" hidden="1" customHeight="1" x14ac:dyDescent="0.25">
      <c r="A17" s="30"/>
      <c r="B17" s="30"/>
      <c r="C17" s="30"/>
      <c r="D17" s="30"/>
      <c r="E17" s="30"/>
      <c r="F17" s="30"/>
    </row>
    <row r="18" spans="1:11" ht="47.25" customHeight="1" x14ac:dyDescent="0.25">
      <c r="A18" s="29" t="s">
        <v>13</v>
      </c>
      <c r="B18" s="29" t="s">
        <v>12</v>
      </c>
      <c r="C18" s="22" t="s">
        <v>11</v>
      </c>
      <c r="D18" s="22" t="s">
        <v>10</v>
      </c>
      <c r="E18" s="22" t="s">
        <v>9</v>
      </c>
    </row>
    <row r="19" spans="1:11" ht="33.75" customHeight="1" x14ac:dyDescent="0.3">
      <c r="A19" s="28"/>
      <c r="B19" s="59" t="s">
        <v>56</v>
      </c>
      <c r="C19" s="20"/>
      <c r="D19" s="20"/>
      <c r="E19" s="27"/>
    </row>
    <row r="20" spans="1:11" ht="34.5" customHeight="1" x14ac:dyDescent="0.25">
      <c r="A20" s="25" t="s">
        <v>8</v>
      </c>
      <c r="B20" s="24">
        <v>20316228</v>
      </c>
      <c r="C20" s="23">
        <v>216268</v>
      </c>
      <c r="D20" s="23">
        <v>223603</v>
      </c>
      <c r="E20" s="55">
        <f>D20-C20</f>
        <v>7335</v>
      </c>
      <c r="F20" s="26"/>
    </row>
    <row r="21" spans="1:11" ht="29.25" customHeight="1" x14ac:dyDescent="0.25">
      <c r="A21" s="25" t="s">
        <v>7</v>
      </c>
      <c r="B21" s="24">
        <v>42182</v>
      </c>
      <c r="C21" s="23">
        <v>102762</v>
      </c>
      <c r="D21" s="23">
        <v>109087</v>
      </c>
      <c r="E21" s="55">
        <f>D21-C21</f>
        <v>6325</v>
      </c>
      <c r="F21"/>
    </row>
    <row r="22" spans="1:11" ht="32.25" customHeight="1" x14ac:dyDescent="0.3">
      <c r="A22" s="22" t="s">
        <v>51</v>
      </c>
      <c r="B22" s="21"/>
      <c r="C22" s="20"/>
      <c r="D22" s="20"/>
      <c r="E22" s="19">
        <f>E20-E21</f>
        <v>1010</v>
      </c>
      <c r="F22" s="18">
        <v>1220</v>
      </c>
      <c r="G22" s="63"/>
      <c r="H22"/>
      <c r="J22"/>
    </row>
    <row r="23" spans="1:11" ht="21.75" customHeight="1" x14ac:dyDescent="0.25">
      <c r="A23" s="89" t="s">
        <v>58</v>
      </c>
      <c r="B23" s="89"/>
      <c r="C23" s="89"/>
      <c r="D23" s="89"/>
      <c r="E23" s="89"/>
      <c r="F23" s="89"/>
    </row>
    <row r="24" spans="1:11" ht="21.75" customHeight="1" x14ac:dyDescent="0.25">
      <c r="A24" s="89"/>
      <c r="B24" s="89"/>
      <c r="C24" s="89"/>
      <c r="D24" s="89"/>
      <c r="E24" s="89"/>
      <c r="F24" s="89"/>
    </row>
    <row r="25" spans="1:11" ht="33.75" customHeight="1" x14ac:dyDescent="0.25">
      <c r="A25" s="56" t="s">
        <v>6</v>
      </c>
      <c r="B25" s="57" t="s">
        <v>48</v>
      </c>
      <c r="C25" s="41" t="s">
        <v>49</v>
      </c>
      <c r="D25" s="58" t="s">
        <v>50</v>
      </c>
      <c r="E25" s="41" t="s">
        <v>54</v>
      </c>
    </row>
    <row r="26" spans="1:11" ht="24.75" customHeight="1" x14ac:dyDescent="0.3">
      <c r="A26" s="15" t="s">
        <v>5</v>
      </c>
      <c r="B26" s="14" t="e">
        <f>#REF!</f>
        <v>#REF!</v>
      </c>
      <c r="C26" s="14" t="e">
        <f>#REF!</f>
        <v>#REF!</v>
      </c>
      <c r="D26" s="17"/>
      <c r="E26" s="16" t="e">
        <f>B26+C26*3.23</f>
        <v>#REF!</v>
      </c>
      <c r="G26" s="66" t="e">
        <f>(E26+E27)*0.051</f>
        <v>#REF!</v>
      </c>
      <c r="H26" s="65" t="s">
        <v>23</v>
      </c>
      <c r="I26" s="64"/>
      <c r="J26" s="64"/>
    </row>
    <row r="27" spans="1:11" ht="18.75" x14ac:dyDescent="0.3">
      <c r="A27" s="74" t="s">
        <v>53</v>
      </c>
      <c r="B27" s="14" t="e">
        <f>#REF!+#REF!</f>
        <v>#REF!</v>
      </c>
      <c r="C27" s="12"/>
      <c r="D27" s="13"/>
      <c r="E27" s="12" t="e">
        <f>B27</f>
        <v>#REF!</v>
      </c>
    </row>
    <row r="28" spans="1:11" ht="18.75" x14ac:dyDescent="0.3">
      <c r="A28" s="75" t="s">
        <v>4</v>
      </c>
      <c r="B28" s="14" t="e">
        <f>#REF!</f>
        <v>#REF!</v>
      </c>
      <c r="C28" s="12"/>
      <c r="D28" s="13"/>
      <c r="E28" s="12" t="e">
        <f>B28</f>
        <v>#REF!</v>
      </c>
    </row>
    <row r="29" spans="1:11" ht="20.25" customHeight="1" x14ac:dyDescent="0.3">
      <c r="A29" s="9"/>
      <c r="B29" s="8"/>
      <c r="C29" s="7"/>
      <c r="D29" s="11" t="s">
        <v>3</v>
      </c>
      <c r="E29" s="10" t="e">
        <f>E26+E27+E28</f>
        <v>#REF!</v>
      </c>
      <c r="F29" s="79" t="e">
        <f>E29-E22</f>
        <v>#REF!</v>
      </c>
      <c r="G29" s="83">
        <v>830</v>
      </c>
      <c r="K29"/>
    </row>
    <row r="30" spans="1:11" ht="24.75" customHeight="1" x14ac:dyDescent="0.25">
      <c r="A30" s="9"/>
      <c r="B30" s="8"/>
      <c r="C30" s="7"/>
      <c r="D30" s="7"/>
      <c r="E30" s="77"/>
      <c r="F30" s="80">
        <v>17</v>
      </c>
      <c r="I30" s="76"/>
      <c r="K30" s="73"/>
    </row>
    <row r="31" spans="1:11" ht="18.75" x14ac:dyDescent="0.3">
      <c r="A31" s="86" t="s">
        <v>2</v>
      </c>
      <c r="B31" s="86"/>
      <c r="C31" s="86"/>
      <c r="D31" s="86"/>
      <c r="E31" s="4">
        <v>150.16999999999999</v>
      </c>
      <c r="F31" s="3"/>
    </row>
    <row r="32" spans="1:11" ht="18.75" x14ac:dyDescent="0.3">
      <c r="A32" s="87" t="s">
        <v>1</v>
      </c>
      <c r="B32" s="87"/>
      <c r="C32" s="87"/>
      <c r="D32" s="87"/>
      <c r="E32" s="4">
        <v>182.69</v>
      </c>
      <c r="F32" s="3"/>
    </row>
    <row r="33" spans="1:6" ht="18.75" x14ac:dyDescent="0.3">
      <c r="A33" s="86" t="s">
        <v>0</v>
      </c>
      <c r="B33" s="86"/>
      <c r="C33" s="86"/>
      <c r="D33" s="86"/>
      <c r="E33" s="4">
        <v>32.520000000000003</v>
      </c>
      <c r="F33" s="3"/>
    </row>
    <row r="34" spans="1:6" x14ac:dyDescent="0.25">
      <c r="F34" s="2"/>
    </row>
    <row r="35" spans="1:6" x14ac:dyDescent="0.25">
      <c r="F35" s="2"/>
    </row>
  </sheetData>
  <mergeCells count="10">
    <mergeCell ref="G10:J10"/>
    <mergeCell ref="A31:D31"/>
    <mergeCell ref="A32:D32"/>
    <mergeCell ref="A33:D33"/>
    <mergeCell ref="A1:F1"/>
    <mergeCell ref="A2:F2"/>
    <mergeCell ref="A7:F7"/>
    <mergeCell ref="A15:F15"/>
    <mergeCell ref="A16:F16"/>
    <mergeCell ref="A23:F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6"/>
  <sheetViews>
    <sheetView tabSelected="1" workbookViewId="0">
      <selection activeCell="AG26" sqref="AG26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69" ht="18.75" x14ac:dyDescent="0.3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</row>
    <row r="2" spans="1:69" x14ac:dyDescent="0.25">
      <c r="A2" s="109" t="s">
        <v>38</v>
      </c>
      <c r="B2" s="109"/>
      <c r="C2" s="109"/>
      <c r="D2" s="110" t="s">
        <v>37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36</v>
      </c>
      <c r="V2" s="110"/>
      <c r="W2" s="110"/>
      <c r="X2" s="110"/>
      <c r="Y2" s="110" t="s">
        <v>35</v>
      </c>
      <c r="Z2" s="110"/>
      <c r="AA2" s="110"/>
      <c r="AB2" s="110"/>
      <c r="AC2" s="110"/>
      <c r="AD2" s="110"/>
      <c r="AE2" s="110"/>
      <c r="AF2" s="110"/>
      <c r="AG2" s="107" t="s">
        <v>34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</row>
    <row r="3" spans="1:69" x14ac:dyDescent="0.25">
      <c r="A3" s="112" t="s">
        <v>33</v>
      </c>
      <c r="B3" s="112"/>
      <c r="C3" s="11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9"/>
      <c r="U3" s="113" t="s">
        <v>32</v>
      </c>
      <c r="V3" s="113"/>
      <c r="W3" s="113"/>
      <c r="X3" s="113"/>
      <c r="Y3" s="113" t="s">
        <v>31</v>
      </c>
      <c r="Z3" s="113"/>
      <c r="AA3" s="113"/>
      <c r="AB3" s="113"/>
      <c r="AC3" s="113"/>
      <c r="AD3" s="113"/>
      <c r="AE3" s="113"/>
      <c r="AF3" s="113"/>
      <c r="AG3" s="114" t="s">
        <v>30</v>
      </c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15" t="s">
        <v>29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0"/>
    </row>
    <row r="4" spans="1:69" x14ac:dyDescent="0.25">
      <c r="A4" s="38"/>
      <c r="B4" s="3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6"/>
      <c r="U4" s="37"/>
      <c r="V4" s="37"/>
      <c r="W4" s="37"/>
      <c r="X4" s="36"/>
      <c r="Y4" s="106" t="s">
        <v>28</v>
      </c>
      <c r="Z4" s="106"/>
      <c r="AA4" s="106"/>
      <c r="AB4" s="106"/>
      <c r="AC4" s="106"/>
      <c r="AD4" s="106"/>
      <c r="AE4" s="106"/>
      <c r="AF4" s="106"/>
      <c r="AG4" s="107" t="s">
        <v>27</v>
      </c>
      <c r="AH4" s="107"/>
      <c r="AI4" s="107"/>
      <c r="AJ4" s="107"/>
      <c r="AK4" s="107"/>
      <c r="AL4" s="107"/>
      <c r="AM4" s="107" t="s">
        <v>26</v>
      </c>
      <c r="AN4" s="107"/>
      <c r="AO4" s="107"/>
      <c r="AP4" s="107"/>
      <c r="AQ4" s="107"/>
      <c r="AR4" s="107"/>
      <c r="AS4" s="38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6"/>
    </row>
    <row r="5" spans="1:69" ht="15.75" x14ac:dyDescent="0.25">
      <c r="A5" s="91" t="s">
        <v>25</v>
      </c>
      <c r="B5" s="91"/>
      <c r="C5" s="91"/>
      <c r="D5" s="92" t="s">
        <v>24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 t="s">
        <v>23</v>
      </c>
      <c r="V5" s="93"/>
      <c r="W5" s="93"/>
      <c r="X5" s="93"/>
      <c r="Y5" s="102">
        <v>17984.900000000001</v>
      </c>
      <c r="Z5" s="103"/>
      <c r="AA5" s="103"/>
      <c r="AB5" s="103"/>
      <c r="AC5" s="103"/>
      <c r="AD5" s="103"/>
      <c r="AE5" s="103"/>
      <c r="AF5" s="104"/>
      <c r="AG5" s="105">
        <v>0</v>
      </c>
      <c r="AH5" s="105"/>
      <c r="AI5" s="105"/>
      <c r="AJ5" s="105"/>
      <c r="AK5" s="105"/>
      <c r="AL5" s="105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</row>
    <row r="6" spans="1:69" ht="15.75" x14ac:dyDescent="0.25">
      <c r="A6" s="91" t="s">
        <v>21</v>
      </c>
      <c r="B6" s="91"/>
      <c r="C6" s="91"/>
      <c r="D6" s="95" t="s">
        <v>22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3" t="s">
        <v>19</v>
      </c>
      <c r="V6" s="93"/>
      <c r="W6" s="93"/>
      <c r="X6" s="93"/>
      <c r="Y6" s="99"/>
      <c r="Z6" s="100"/>
      <c r="AA6" s="100"/>
      <c r="AB6" s="100"/>
      <c r="AC6" s="100"/>
      <c r="AD6" s="100"/>
      <c r="AE6" s="100"/>
      <c r="AF6" s="101"/>
      <c r="AG6" s="94">
        <v>853</v>
      </c>
      <c r="AH6" s="94"/>
      <c r="AI6" s="94"/>
      <c r="AJ6" s="94"/>
      <c r="AK6" s="94"/>
      <c r="AL6" s="94"/>
      <c r="AM6" s="94">
        <f>38*3.23</f>
        <v>122.74</v>
      </c>
      <c r="AN6" s="94"/>
      <c r="AO6" s="94"/>
      <c r="AP6" s="94"/>
      <c r="AQ6" s="94"/>
      <c r="AR6" s="94"/>
      <c r="AS6" s="94">
        <v>34.4</v>
      </c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Q6" s="70"/>
    </row>
    <row r="7" spans="1:69" ht="15.75" customHeight="1" x14ac:dyDescent="0.25">
      <c r="A7" s="91" t="s">
        <v>21</v>
      </c>
      <c r="B7" s="91"/>
      <c r="C7" s="91"/>
      <c r="D7" s="95" t="s">
        <v>55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3" t="s">
        <v>19</v>
      </c>
      <c r="V7" s="93"/>
      <c r="W7" s="93"/>
      <c r="X7" s="93"/>
      <c r="Y7" s="96">
        <v>37853</v>
      </c>
      <c r="Z7" s="97"/>
      <c r="AA7" s="97"/>
      <c r="AB7" s="97"/>
      <c r="AC7" s="97"/>
      <c r="AD7" s="97"/>
      <c r="AE7" s="97"/>
      <c r="AF7" s="98"/>
      <c r="AG7" s="94">
        <v>2937</v>
      </c>
      <c r="AH7" s="94"/>
      <c r="AI7" s="94"/>
      <c r="AJ7" s="94"/>
      <c r="AK7" s="94"/>
      <c r="AL7" s="94"/>
      <c r="AM7" s="94">
        <f>38*4.33</f>
        <v>164.54</v>
      </c>
      <c r="AN7" s="94"/>
      <c r="AO7" s="94"/>
      <c r="AP7" s="94"/>
      <c r="AQ7" s="94"/>
      <c r="AR7" s="94"/>
      <c r="AS7" s="94">
        <v>34.4</v>
      </c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9" ht="15.75" x14ac:dyDescent="0.25">
      <c r="A8" s="91" t="s">
        <v>21</v>
      </c>
      <c r="B8" s="91"/>
      <c r="C8" s="91"/>
      <c r="D8" s="92" t="s">
        <v>20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3" t="s">
        <v>19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>
        <f>AG7+AG6</f>
        <v>3790</v>
      </c>
      <c r="AH8" s="94"/>
      <c r="AI8" s="94"/>
      <c r="AJ8" s="94"/>
      <c r="AK8" s="94"/>
      <c r="AL8" s="94"/>
      <c r="AM8" s="94">
        <f>AM7+AM6</f>
        <v>287.27999999999997</v>
      </c>
      <c r="AN8" s="94"/>
      <c r="AO8" s="94"/>
      <c r="AP8" s="94"/>
      <c r="AQ8" s="94"/>
      <c r="AR8" s="94"/>
      <c r="AS8" s="90">
        <f>AS6+AS7</f>
        <v>68.8</v>
      </c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P8" s="71"/>
    </row>
    <row r="9" spans="1:69" ht="15.75" x14ac:dyDescent="0.25">
      <c r="A9" s="91" t="s">
        <v>18</v>
      </c>
      <c r="B9" s="91"/>
      <c r="C9" s="91"/>
      <c r="D9" s="92" t="s">
        <v>17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3" t="s">
        <v>16</v>
      </c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0">
        <v>27582</v>
      </c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</row>
    <row r="22" ht="4.5" customHeight="1" x14ac:dyDescent="0.25"/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2" sqref="I12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2"/>
      <c r="B1" s="118"/>
      <c r="C1" s="118"/>
      <c r="D1" s="118"/>
      <c r="E1" s="118"/>
      <c r="F1" s="118"/>
      <c r="G1" s="43"/>
      <c r="H1" s="44"/>
      <c r="I1" s="44"/>
    </row>
    <row r="2" spans="1:9" ht="18.75" x14ac:dyDescent="0.3">
      <c r="A2" s="42"/>
      <c r="B2" s="119" t="s">
        <v>63</v>
      </c>
      <c r="C2" s="119"/>
      <c r="D2" s="119"/>
      <c r="E2" s="119"/>
      <c r="F2" s="119"/>
      <c r="G2" s="119"/>
      <c r="H2" s="119"/>
      <c r="I2" s="119"/>
    </row>
    <row r="3" spans="1:9" ht="18.75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120" t="s">
        <v>40</v>
      </c>
      <c r="B4" s="120"/>
      <c r="C4" s="120"/>
      <c r="D4" s="120"/>
      <c r="E4" s="46" t="s">
        <v>41</v>
      </c>
      <c r="F4" s="46" t="s">
        <v>42</v>
      </c>
      <c r="G4" s="46" t="s">
        <v>43</v>
      </c>
      <c r="H4" s="54" t="s">
        <v>44</v>
      </c>
      <c r="I4" s="47" t="s">
        <v>45</v>
      </c>
    </row>
    <row r="5" spans="1:9" ht="15.75" x14ac:dyDescent="0.25">
      <c r="A5" s="121" t="s">
        <v>39</v>
      </c>
      <c r="B5" s="121"/>
      <c r="C5" s="121"/>
      <c r="D5" s="121"/>
      <c r="E5" s="48">
        <f>28239.4+2247</f>
        <v>30486.400000000001</v>
      </c>
      <c r="F5" s="49">
        <v>1030.08</v>
      </c>
      <c r="G5" s="60">
        <v>133.83000000000001</v>
      </c>
      <c r="H5" s="51">
        <f>F5*G5</f>
        <v>137855.60639999999</v>
      </c>
      <c r="I5" s="53">
        <f>H5/E5</f>
        <v>4.521872257793639</v>
      </c>
    </row>
    <row r="6" spans="1:9" ht="18.75" customHeight="1" x14ac:dyDescent="0.25">
      <c r="A6" s="122" t="s">
        <v>46</v>
      </c>
      <c r="B6" s="123"/>
      <c r="C6" s="123"/>
      <c r="D6" s="124"/>
      <c r="E6" s="69">
        <f>28239.4+2247</f>
        <v>30486.400000000001</v>
      </c>
      <c r="F6" s="49">
        <v>1030.08</v>
      </c>
      <c r="G6" s="62">
        <v>9.125</v>
      </c>
      <c r="H6" s="51">
        <f>F6*G6</f>
        <v>9399.48</v>
      </c>
      <c r="I6" s="53">
        <f>H6/E6</f>
        <v>0.30831715125432979</v>
      </c>
    </row>
    <row r="7" spans="1:9" ht="20.25" x14ac:dyDescent="0.3">
      <c r="A7" s="117" t="s">
        <v>47</v>
      </c>
      <c r="B7" s="117"/>
      <c r="C7" s="117"/>
      <c r="D7" s="117"/>
      <c r="E7" s="50"/>
      <c r="F7" s="61"/>
      <c r="G7" s="61"/>
      <c r="H7" s="52">
        <f>SUM(H5:H6)</f>
        <v>147255.0864</v>
      </c>
      <c r="I7" s="72">
        <f>SUM(I5:I6)</f>
        <v>4.8301894090479687</v>
      </c>
    </row>
    <row r="8" spans="1:9" ht="18.75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ht="18.75" x14ac:dyDescent="0.3">
      <c r="A9" s="42"/>
      <c r="B9" s="43"/>
      <c r="C9" s="42"/>
      <c r="D9" s="45"/>
      <c r="E9" s="42"/>
      <c r="F9" s="42"/>
      <c r="G9" s="42"/>
      <c r="H9" s="42"/>
      <c r="I9" s="42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Вода</vt:lpstr>
      <vt:lpstr>СПРАВКА</vt:lpstr>
      <vt:lpstr>ТКО</vt:lpstr>
      <vt:lpstr>'Отчет Вода'!Область_печати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2023-09-21T13:45:42Z</dcterms:modified>
</cp:coreProperties>
</file>